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codeName="ThisWorkbook" autoCompressPictures="0"/>
  <bookViews>
    <workbookView xWindow="0" yWindow="0" windowWidth="25600" windowHeight="14300" tabRatio="500"/>
  </bookViews>
  <sheets>
    <sheet name="INPUT SHEET" sheetId="1" r:id="rId1"/>
  </sheets>
  <definedNames>
    <definedName name="_xlnm.Print_Area" localSheetId="0">'INPUT SHEET'!$A$1:$H$41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" i="1" l="1"/>
  <c r="B8" i="1"/>
  <c r="B13" i="1"/>
  <c r="B14" i="1"/>
  <c r="B15" i="1"/>
  <c r="B17" i="1"/>
  <c r="B18" i="1"/>
  <c r="B19" i="1"/>
  <c r="B21" i="1"/>
  <c r="B23" i="1"/>
  <c r="B24" i="1"/>
  <c r="B25" i="1"/>
  <c r="B26" i="1"/>
  <c r="B27" i="1"/>
  <c r="B29" i="1"/>
  <c r="B30" i="1"/>
  <c r="B31" i="1"/>
  <c r="B33" i="1"/>
  <c r="B34" i="1"/>
  <c r="B38" i="1"/>
  <c r="B41" i="1"/>
  <c r="D7" i="1"/>
  <c r="D38" i="1"/>
  <c r="D33" i="1"/>
  <c r="D29" i="1"/>
  <c r="D24" i="1"/>
  <c r="D23" i="1"/>
  <c r="D21" i="1"/>
  <c r="D19" i="1"/>
  <c r="D18" i="1"/>
  <c r="D17" i="1"/>
  <c r="D15" i="1"/>
  <c r="D14" i="1"/>
  <c r="D13" i="1"/>
  <c r="D8" i="1"/>
</calcChain>
</file>

<file path=xl/sharedStrings.xml><?xml version="1.0" encoding="utf-8"?>
<sst xmlns="http://schemas.openxmlformats.org/spreadsheetml/2006/main" count="98" uniqueCount="71">
  <si>
    <t>e</t>
  </si>
  <si>
    <t>Well Production/Completion Data</t>
  </si>
  <si>
    <t>Operator Information</t>
  </si>
  <si>
    <t>COMPLETE THIS INFORMATION</t>
  </si>
  <si>
    <t>PERFORATION DATA</t>
  </si>
  <si>
    <t xml:space="preserve"> </t>
  </si>
  <si>
    <t>COMPANY</t>
  </si>
  <si>
    <t>BEGINNING UPPER PERFORATION</t>
  </si>
  <si>
    <t>WELL NAME</t>
  </si>
  <si>
    <t>ENDING LOWER PERFORATION</t>
  </si>
  <si>
    <t>FIELD</t>
  </si>
  <si>
    <t>PRODUCTION VIA</t>
  </si>
  <si>
    <t>Y</t>
  </si>
  <si>
    <t>STATE</t>
  </si>
  <si>
    <t>PACKER</t>
  </si>
  <si>
    <t>Y/N</t>
  </si>
  <si>
    <t>COUNTRY</t>
  </si>
  <si>
    <t>PRODUCING UP TUBING/ANNULUS</t>
  </si>
  <si>
    <t>T=1,A=2</t>
  </si>
  <si>
    <t>DATE</t>
  </si>
  <si>
    <t>MEASURED 30 DAY AVG.</t>
  </si>
  <si>
    <t>SURFACE FLOWING PRESSURE</t>
  </si>
  <si>
    <t>SURFACE FLOWING TEMPERATURE</t>
  </si>
  <si>
    <t>BOTTOM HOLE TEMPERATURE</t>
  </si>
  <si>
    <t>PRODUCTION TUBING DATA</t>
  </si>
  <si>
    <t>TUBING INSIDE DIAMETER</t>
  </si>
  <si>
    <t>TUBING OUTSIDE DIAMETER</t>
  </si>
  <si>
    <t>DEPTH TO END OF TUBING</t>
  </si>
  <si>
    <t>CASING DATA</t>
  </si>
  <si>
    <t>CASING INSIDE DIAMETER</t>
  </si>
  <si>
    <t>WATER</t>
  </si>
  <si>
    <t>AVG WATER PRODUCTION/24 HOUR</t>
  </si>
  <si>
    <t>DENSITY OF PRODUCED WATER</t>
  </si>
  <si>
    <t>SURFACE TENSION OF PRODUCED WATER</t>
  </si>
  <si>
    <t>DYNES/CM</t>
  </si>
  <si>
    <t>CHLORIDES</t>
  </si>
  <si>
    <t>PPM</t>
  </si>
  <si>
    <t>CONDENSATE</t>
  </si>
  <si>
    <t>AVG OIL and CONDENSATE / DAY</t>
  </si>
  <si>
    <t>GRAVITY OF CONDENSATE</t>
  </si>
  <si>
    <t>DEG API</t>
  </si>
  <si>
    <t>SUFACE TENSION CONDENSATE</t>
  </si>
  <si>
    <t>GAS</t>
  </si>
  <si>
    <t>AVG. GAS/24 HOURS</t>
  </si>
  <si>
    <t>GRAVITY OF PRODUCED GAS</t>
  </si>
  <si>
    <t>H2S</t>
  </si>
  <si>
    <t>%</t>
  </si>
  <si>
    <t>CO2</t>
  </si>
  <si>
    <t>SHUT-IN CONDITIONS</t>
  </si>
  <si>
    <t>SHUT-IN SURFACE PRESSURE</t>
  </si>
  <si>
    <t>CORROSION</t>
  </si>
  <si>
    <t>O2 OR FREE SULFUR</t>
  </si>
  <si>
    <t>MAX WELL DEVIATION</t>
  </si>
  <si>
    <t>DEGREES</t>
  </si>
  <si>
    <t>y</t>
  </si>
  <si>
    <t xml:space="preserve">  </t>
  </si>
  <si>
    <t>Well Historical Data</t>
  </si>
  <si>
    <t>COMPANY INFORMATION</t>
  </si>
  <si>
    <t xml:space="preserve">PEAK GAS PRODUCTION AFTER SWABBING? </t>
  </si>
  <si>
    <t>1 YEAR DECLINE CURVE AVAILABLE?</t>
  </si>
  <si>
    <t>ARE SOAP STICKS USED? FREQUENCY AND RESPONSE?</t>
  </si>
  <si>
    <t>CHEMICALS TREATED DOWN THE BACKSIDE?</t>
  </si>
  <si>
    <t>WILL WELL PRODUCE AFTER BEING SHUT-IN?</t>
  </si>
  <si>
    <t>ARE THERE ANY SALTING, SCALING ISSUES?</t>
  </si>
  <si>
    <t>CONTACT PERSON</t>
  </si>
  <si>
    <t>FIELD CONTACT</t>
  </si>
  <si>
    <t>ADDITIONAL CUSTOMER COMMENTS</t>
  </si>
  <si>
    <r>
      <rPr>
        <sz val="20"/>
        <rFont val="Siemens Serif SC Semi"/>
      </rPr>
      <t>Liquid-loading Analysis and Selection Software Optimization (LASSO)</t>
    </r>
    <r>
      <rPr>
        <sz val="24"/>
        <rFont val="Bodoni MT"/>
        <family val="1"/>
      </rPr>
      <t xml:space="preserve">
</t>
    </r>
    <r>
      <rPr>
        <sz val="14"/>
        <rFont val="Bodoni MT"/>
      </rPr>
      <t>Drover Energy Services
Kilgore, TX 75662</t>
    </r>
  </si>
  <si>
    <t>pH</t>
  </si>
  <si>
    <t>N</t>
  </si>
  <si>
    <t>AVERAGE WATER REMOVED DURING SWABBING?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</si>
</sst>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9" x14ac:knownFonts="1">
    <font>
      <sz val="10"/>
      <name val="Arial"/>
      <family val="2"/>
    </font>
    <font>
      <sz val="12"/>
      <color rgb="FF3F3F76"/>
      <name val="Calibri"/>
      <family val="2"/>
      <charset val="128"/>
      <scheme val="minor"/>
    </font>
    <font>
      <sz val="10"/>
      <name val="Arial"/>
      <family val="2"/>
    </font>
    <font>
      <sz val="8"/>
      <name val="Bodoni MT"/>
      <family val="1"/>
    </font>
    <font>
      <sz val="10"/>
      <name val="Bodoni MT"/>
      <family val="1"/>
    </font>
    <font>
      <sz val="24"/>
      <name val="Bodoni MT"/>
      <family val="1"/>
    </font>
    <font>
      <sz val="20"/>
      <name val="Bodoni MT"/>
      <family val="1"/>
    </font>
    <font>
      <sz val="12"/>
      <name val="Arial"/>
      <family val="2"/>
    </font>
    <font>
      <sz val="16"/>
      <name val="Bodoni MT"/>
    </font>
    <font>
      <sz val="12"/>
      <name val="Bodoni MT"/>
      <family val="1"/>
    </font>
    <font>
      <b/>
      <sz val="12"/>
      <color rgb="FF3F3F76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name val="Arial"/>
      <family val="2"/>
    </font>
    <font>
      <sz val="10"/>
      <color rgb="FFFF0000"/>
      <name val="Bodoni MT"/>
      <family val="1"/>
    </font>
    <font>
      <b/>
      <sz val="10"/>
      <name val="Bodoni MT"/>
      <family val="1"/>
    </font>
    <font>
      <b/>
      <sz val="12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4"/>
      <name val="Bodoni MT"/>
    </font>
    <font>
      <b/>
      <sz val="14"/>
      <name val="Bodoni MT"/>
    </font>
    <font>
      <b/>
      <sz val="16"/>
      <name val="Bodoni MT"/>
    </font>
    <font>
      <sz val="24"/>
      <name val="Bodoni MT"/>
    </font>
    <font>
      <sz val="20"/>
      <name val="Siemens Serif SC Semi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Border="1" applyAlignment="1"/>
    <xf numFmtId="0" fontId="8" fillId="0" borderId="0" xfId="0" applyFont="1" applyFill="1" applyAlignment="1"/>
    <xf numFmtId="0" fontId="11" fillId="0" borderId="0" xfId="0" applyFont="1" applyFill="1" applyBorder="1" applyAlignment="1">
      <alignment horizontal="righ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1" fontId="13" fillId="0" borderId="0" xfId="0" applyNumberFormat="1" applyFont="1" applyFill="1" applyBorder="1" applyAlignment="1">
      <alignment horizontal="center"/>
    </xf>
    <xf numFmtId="0" fontId="0" fillId="0" borderId="0" xfId="0" applyFont="1"/>
    <xf numFmtId="0" fontId="14" fillId="0" borderId="0" xfId="0" applyFont="1" applyFill="1" applyBorder="1" applyAlignment="1">
      <alignment horizontal="center"/>
    </xf>
    <xf numFmtId="0" fontId="2" fillId="0" borderId="0" xfId="0" applyFont="1" applyBorder="1"/>
    <xf numFmtId="0" fontId="2" fillId="0" borderId="0" xfId="0" applyFont="1"/>
    <xf numFmtId="164" fontId="15" fillId="0" borderId="0" xfId="0" applyNumberFormat="1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 applyBorder="1"/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4" fillId="0" borderId="0" xfId="0" applyFont="1" applyBorder="1"/>
    <xf numFmtId="0" fontId="11" fillId="0" borderId="0" xfId="0" applyFont="1" applyAlignment="1">
      <alignment horizontal="center"/>
    </xf>
    <xf numFmtId="0" fontId="21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20" fillId="0" borderId="0" xfId="0" applyFont="1"/>
    <xf numFmtId="0" fontId="0" fillId="0" borderId="6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4" fillId="3" borderId="21" xfId="0" applyFont="1" applyFill="1" applyBorder="1"/>
    <xf numFmtId="0" fontId="4" fillId="3" borderId="0" xfId="0" applyFont="1" applyFill="1" applyBorder="1"/>
    <xf numFmtId="0" fontId="6" fillId="0" borderId="5" xfId="0" applyFont="1" applyFill="1" applyBorder="1" applyAlignment="1">
      <alignment horizontal="center"/>
    </xf>
    <xf numFmtId="0" fontId="4" fillId="0" borderId="0" xfId="0" applyFont="1" applyFill="1" applyBorder="1"/>
    <xf numFmtId="0" fontId="10" fillId="2" borderId="5" xfId="1" applyFont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0" xfId="0" applyFont="1" applyBorder="1"/>
    <xf numFmtId="0" fontId="15" fillId="0" borderId="5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11" fillId="0" borderId="8" xfId="0" applyFont="1" applyFill="1" applyBorder="1" applyAlignment="1">
      <alignment horizontal="right"/>
    </xf>
    <xf numFmtId="0" fontId="16" fillId="0" borderId="8" xfId="0" applyFont="1" applyBorder="1"/>
    <xf numFmtId="0" fontId="9" fillId="5" borderId="2" xfId="0" applyFont="1" applyFill="1" applyBorder="1" applyAlignment="1"/>
    <xf numFmtId="0" fontId="26" fillId="5" borderId="3" xfId="0" applyFont="1" applyFill="1" applyBorder="1" applyAlignment="1">
      <alignment horizontal="left"/>
    </xf>
    <xf numFmtId="0" fontId="8" fillId="5" borderId="4" xfId="0" applyFont="1" applyFill="1" applyBorder="1" applyAlignment="1"/>
    <xf numFmtId="0" fontId="20" fillId="0" borderId="5" xfId="0" applyFont="1" applyBorder="1"/>
    <xf numFmtId="0" fontId="20" fillId="0" borderId="7" xfId="0" applyFont="1" applyBorder="1"/>
    <xf numFmtId="0" fontId="0" fillId="0" borderId="8" xfId="0" applyFont="1" applyBorder="1"/>
    <xf numFmtId="0" fontId="11" fillId="0" borderId="22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0" borderId="11" xfId="0" applyFont="1" applyBorder="1"/>
    <xf numFmtId="0" fontId="0" fillId="0" borderId="12" xfId="0" applyFont="1" applyBorder="1" applyAlignment="1">
      <alignment horizontal="center"/>
    </xf>
    <xf numFmtId="14" fontId="0" fillId="0" borderId="12" xfId="0" applyNumberFormat="1" applyFont="1" applyBorder="1" applyAlignment="1">
      <alignment horizontal="center"/>
    </xf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25" xfId="0" applyFont="1" applyBorder="1"/>
    <xf numFmtId="0" fontId="0" fillId="0" borderId="24" xfId="0" applyFont="1" applyBorder="1" applyAlignment="1">
      <alignment horizontal="center"/>
    </xf>
    <xf numFmtId="0" fontId="10" fillId="2" borderId="22" xfId="1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10" fillId="2" borderId="26" xfId="1" applyFont="1" applyBorder="1" applyAlignment="1">
      <alignment horizontal="left"/>
    </xf>
    <xf numFmtId="1" fontId="12" fillId="0" borderId="28" xfId="0" applyNumberFormat="1" applyFont="1" applyFill="1" applyBorder="1" applyAlignment="1">
      <alignment horizontal="center"/>
    </xf>
    <xf numFmtId="0" fontId="10" fillId="2" borderId="28" xfId="1" applyFont="1" applyBorder="1" applyAlignment="1">
      <alignment horizontal="left"/>
    </xf>
    <xf numFmtId="0" fontId="12" fillId="0" borderId="28" xfId="0" applyFont="1" applyFill="1" applyBorder="1" applyAlignment="1">
      <alignment horizontal="center"/>
    </xf>
    <xf numFmtId="165" fontId="12" fillId="0" borderId="28" xfId="0" applyNumberFormat="1" applyFont="1" applyFill="1" applyBorder="1" applyAlignment="1">
      <alignment horizontal="center"/>
    </xf>
    <xf numFmtId="2" fontId="12" fillId="0" borderId="28" xfId="0" applyNumberFormat="1" applyFont="1" applyFill="1" applyBorder="1" applyAlignment="1">
      <alignment horizontal="center"/>
    </xf>
    <xf numFmtId="1" fontId="12" fillId="0" borderId="27" xfId="0" applyNumberFormat="1" applyFont="1" applyFill="1" applyBorder="1" applyAlignment="1">
      <alignment horizontal="center"/>
    </xf>
    <xf numFmtId="0" fontId="4" fillId="0" borderId="16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27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26" fillId="5" borderId="2" xfId="0" applyFont="1" applyFill="1" applyBorder="1" applyAlignment="1">
      <alignment horizontal="center"/>
    </xf>
    <xf numFmtId="0" fontId="26" fillId="5" borderId="3" xfId="0" applyFont="1" applyFill="1" applyBorder="1" applyAlignment="1">
      <alignment horizontal="center"/>
    </xf>
    <xf numFmtId="0" fontId="26" fillId="5" borderId="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center"/>
    </xf>
    <xf numFmtId="0" fontId="24" fillId="4" borderId="3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6" xfId="0" applyFont="1" applyFill="1" applyBorder="1" applyAlignment="1">
      <alignment horizontal="center"/>
    </xf>
    <xf numFmtId="0" fontId="20" fillId="0" borderId="17" xfId="0" applyFont="1" applyFill="1" applyBorder="1" applyAlignment="1">
      <alignment horizontal="center"/>
    </xf>
    <xf numFmtId="0" fontId="20" fillId="0" borderId="18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21" fillId="4" borderId="14" xfId="0" applyFont="1" applyFill="1" applyBorder="1" applyAlignment="1">
      <alignment horizontal="center"/>
    </xf>
    <xf numFmtId="0" fontId="21" fillId="4" borderId="15" xfId="0" applyFont="1" applyFill="1" applyBorder="1" applyAlignment="1">
      <alignment horizontal="center"/>
    </xf>
  </cellXfs>
  <cellStyles count="10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Input" xfId="1" builtinId="20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151652</xdr:colOff>
      <xdr:row>1</xdr:row>
      <xdr:rowOff>220379</xdr:rowOff>
    </xdr:from>
    <xdr:to>
      <xdr:col>7</xdr:col>
      <xdr:colOff>2856752</xdr:colOff>
      <xdr:row>1</xdr:row>
      <xdr:rowOff>1154950</xdr:rowOff>
    </xdr:to>
    <xdr:pic>
      <xdr:nvPicPr>
        <xdr:cNvPr id="2" name="Picture 4" descr="DROVER_Logo_Landscape_Orange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5152" y="220379"/>
          <a:ext cx="2705100" cy="9345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K77"/>
  <sheetViews>
    <sheetView tabSelected="1" topLeftCell="A4" zoomScale="85" zoomScaleNormal="85" zoomScaleSheetLayoutView="100" zoomScalePageLayoutView="85" workbookViewId="0">
      <selection activeCell="F31" sqref="F31:H41"/>
    </sheetView>
  </sheetViews>
  <sheetFormatPr baseColWidth="10" defaultColWidth="8.83203125" defaultRowHeight="13" x14ac:dyDescent="0"/>
  <cols>
    <col min="1" max="1" width="59.6640625" style="2" customWidth="1"/>
    <col min="2" max="2" width="9.5" style="2" hidden="1" customWidth="1"/>
    <col min="3" max="3" width="8.33203125" style="2" customWidth="1"/>
    <col min="4" max="4" width="10.6640625" style="2" customWidth="1"/>
    <col min="5" max="5" width="9.5" style="2" customWidth="1"/>
    <col min="6" max="6" width="22.6640625" style="2" customWidth="1"/>
    <col min="7" max="7" width="23.5" style="2" customWidth="1"/>
    <col min="8" max="8" width="45.6640625" style="3" customWidth="1"/>
    <col min="9" max="16384" width="8.83203125" style="2"/>
  </cols>
  <sheetData>
    <row r="1" spans="1:9" ht="21" hidden="1" customHeight="1" thickBot="1">
      <c r="A1" s="1"/>
      <c r="B1" s="1"/>
      <c r="C1" s="1" t="s">
        <v>0</v>
      </c>
      <c r="D1" s="1"/>
    </row>
    <row r="2" spans="1:9" ht="103.5" customHeight="1" thickBot="1">
      <c r="A2" s="74" t="s">
        <v>67</v>
      </c>
      <c r="B2" s="75"/>
      <c r="C2" s="75"/>
      <c r="D2" s="75"/>
      <c r="E2" s="75"/>
      <c r="F2" s="75"/>
      <c r="G2" s="75"/>
      <c r="H2" s="33"/>
    </row>
    <row r="3" spans="1:9" ht="28.5" customHeight="1">
      <c r="A3" s="87" t="s">
        <v>1</v>
      </c>
      <c r="B3" s="76"/>
      <c r="C3" s="76"/>
      <c r="D3" s="76"/>
      <c r="E3" s="34"/>
      <c r="F3" s="76" t="s">
        <v>2</v>
      </c>
      <c r="G3" s="76"/>
      <c r="H3" s="77"/>
    </row>
    <row r="4" spans="1:9" ht="13.5" customHeight="1" thickBot="1">
      <c r="A4" s="35"/>
      <c r="B4" s="36"/>
      <c r="C4" s="36"/>
      <c r="D4" s="36"/>
      <c r="E4" s="36"/>
      <c r="F4" s="23"/>
      <c r="G4" s="4"/>
      <c r="H4" s="31"/>
    </row>
    <row r="5" spans="1:9" ht="28" customHeight="1">
      <c r="A5" s="88" t="s">
        <v>3</v>
      </c>
      <c r="B5" s="89"/>
      <c r="C5" s="89"/>
      <c r="D5" s="90"/>
      <c r="E5" s="71"/>
      <c r="F5" s="44"/>
      <c r="G5" s="45" t="s">
        <v>57</v>
      </c>
      <c r="H5" s="46"/>
      <c r="I5" s="5"/>
    </row>
    <row r="6" spans="1:9" ht="15" customHeight="1">
      <c r="A6" s="37" t="s">
        <v>4</v>
      </c>
      <c r="B6" s="23"/>
      <c r="C6" s="64"/>
      <c r="D6" s="61" t="s">
        <v>5</v>
      </c>
      <c r="E6" s="8"/>
      <c r="F6" s="47" t="s">
        <v>6</v>
      </c>
      <c r="G6" s="57" t="s">
        <v>5</v>
      </c>
      <c r="H6" s="58"/>
    </row>
    <row r="7" spans="1:9" ht="15" customHeight="1">
      <c r="A7" s="38" t="s">
        <v>7</v>
      </c>
      <c r="B7" s="6">
        <f>IF($C$1="e",C7,C7*39.37/12)</f>
        <v>13344</v>
      </c>
      <c r="C7" s="65">
        <v>13344</v>
      </c>
      <c r="D7" s="50" t="str">
        <f>IF($C$1="M","METERS","FEET")</f>
        <v>FEET</v>
      </c>
      <c r="E7" s="11"/>
      <c r="F7" s="47" t="s">
        <v>8</v>
      </c>
      <c r="G7" s="57" t="s">
        <v>5</v>
      </c>
      <c r="H7" s="58"/>
    </row>
    <row r="8" spans="1:9" ht="15" customHeight="1">
      <c r="A8" s="38" t="s">
        <v>9</v>
      </c>
      <c r="B8" s="6">
        <f>IF($C$1="e",C8,C8*39.37/12)</f>
        <v>13530</v>
      </c>
      <c r="C8" s="65">
        <v>13530</v>
      </c>
      <c r="D8" s="50" t="str">
        <f>IF($C$1="M","METERS","FEET")</f>
        <v>FEET</v>
      </c>
      <c r="E8" s="11"/>
      <c r="F8" s="47" t="s">
        <v>10</v>
      </c>
      <c r="G8" s="54" t="s">
        <v>5</v>
      </c>
      <c r="H8" s="55" t="s">
        <v>5</v>
      </c>
    </row>
    <row r="9" spans="1:9" ht="15" customHeight="1">
      <c r="A9" s="37" t="s">
        <v>11</v>
      </c>
      <c r="B9" s="7"/>
      <c r="C9" s="66"/>
      <c r="D9" s="61"/>
      <c r="E9" s="11"/>
      <c r="F9" s="47" t="s">
        <v>13</v>
      </c>
      <c r="G9" s="54" t="s">
        <v>5</v>
      </c>
      <c r="H9" s="55"/>
    </row>
    <row r="10" spans="1:9" ht="15" customHeight="1">
      <c r="A10" s="38" t="s">
        <v>14</v>
      </c>
      <c r="B10" s="9" t="s">
        <v>12</v>
      </c>
      <c r="C10" s="67" t="s">
        <v>54</v>
      </c>
      <c r="D10" s="50" t="s">
        <v>15</v>
      </c>
      <c r="E10" s="11"/>
      <c r="F10" s="47" t="s">
        <v>16</v>
      </c>
      <c r="G10" s="59" t="s">
        <v>5</v>
      </c>
      <c r="H10" s="60"/>
    </row>
    <row r="11" spans="1:9" ht="15" customHeight="1">
      <c r="A11" s="38" t="s">
        <v>17</v>
      </c>
      <c r="B11" s="9">
        <v>1</v>
      </c>
      <c r="C11" s="67">
        <v>1</v>
      </c>
      <c r="D11" s="50" t="s">
        <v>18</v>
      </c>
      <c r="E11" s="11"/>
      <c r="F11" s="47" t="s">
        <v>19</v>
      </c>
      <c r="G11" s="54" t="s">
        <v>55</v>
      </c>
      <c r="H11" s="56" t="s">
        <v>5</v>
      </c>
    </row>
    <row r="12" spans="1:9" ht="15" customHeight="1">
      <c r="A12" s="37" t="s">
        <v>20</v>
      </c>
      <c r="B12" s="7"/>
      <c r="C12" s="66"/>
      <c r="D12" s="61"/>
      <c r="E12" s="11"/>
      <c r="F12" s="47" t="s">
        <v>64</v>
      </c>
      <c r="G12" s="54" t="s">
        <v>5</v>
      </c>
      <c r="H12" s="55"/>
    </row>
    <row r="13" spans="1:9" ht="15" customHeight="1" thickBot="1">
      <c r="A13" s="38" t="s">
        <v>21</v>
      </c>
      <c r="B13" s="6">
        <f>IF($C$1="e",C13,C13*0.145)</f>
        <v>40</v>
      </c>
      <c r="C13" s="65">
        <v>40</v>
      </c>
      <c r="D13" s="50" t="str">
        <f>IF($C$1="M","KPa","PSI")</f>
        <v>PSI</v>
      </c>
      <c r="E13" s="11"/>
      <c r="F13" s="48" t="s">
        <v>65</v>
      </c>
      <c r="G13" s="49" t="s">
        <v>5</v>
      </c>
      <c r="H13" s="32"/>
    </row>
    <row r="14" spans="1:9" ht="17" customHeight="1">
      <c r="A14" s="38" t="s">
        <v>22</v>
      </c>
      <c r="B14" s="6">
        <f>IF($C$1="e",C14,C14*9/5+32)</f>
        <v>80</v>
      </c>
      <c r="C14" s="65">
        <v>80</v>
      </c>
      <c r="D14" s="50" t="str">
        <f>IF($C$1="M","DEG C","DEG F")</f>
        <v>DEG F</v>
      </c>
      <c r="E14" s="11"/>
      <c r="F14" s="94" t="s">
        <v>56</v>
      </c>
      <c r="G14" s="95"/>
      <c r="H14" s="96"/>
    </row>
    <row r="15" spans="1:9" ht="17" customHeight="1">
      <c r="A15" s="38" t="s">
        <v>23</v>
      </c>
      <c r="B15" s="6">
        <f>IF($C$1="e",C15,C15*9/5+32)</f>
        <v>235</v>
      </c>
      <c r="C15" s="65">
        <v>235</v>
      </c>
      <c r="D15" s="50" t="str">
        <f>IF($C$1="M","DEG C","DEG F")</f>
        <v>DEG F</v>
      </c>
      <c r="E15" s="11"/>
      <c r="F15" s="72"/>
      <c r="G15" s="34"/>
      <c r="H15" s="73"/>
    </row>
    <row r="16" spans="1:9" ht="17" customHeight="1">
      <c r="A16" s="37" t="s">
        <v>24</v>
      </c>
      <c r="B16" s="7"/>
      <c r="C16" s="66"/>
      <c r="D16" s="61"/>
      <c r="E16" s="11"/>
      <c r="F16" s="97" t="s">
        <v>58</v>
      </c>
      <c r="G16" s="98"/>
      <c r="H16" s="99"/>
    </row>
    <row r="17" spans="1:11" ht="17" customHeight="1">
      <c r="A17" s="40" t="s">
        <v>25</v>
      </c>
      <c r="B17" s="6">
        <f>IF($C$1="e",C17,C17/2.54)</f>
        <v>1.9950000000000001</v>
      </c>
      <c r="C17" s="68">
        <v>1.9950000000000001</v>
      </c>
      <c r="D17" s="50" t="str">
        <f>IF($C$1="M","CM","INCHES")</f>
        <v>INCHES</v>
      </c>
      <c r="E17" s="11"/>
      <c r="F17" s="100"/>
      <c r="G17" s="101"/>
      <c r="H17" s="102"/>
    </row>
    <row r="18" spans="1:11" ht="17" customHeight="1">
      <c r="A18" s="40" t="s">
        <v>26</v>
      </c>
      <c r="B18" s="6">
        <f>IF($C$1="e",C18,C18/2.54)</f>
        <v>2.375</v>
      </c>
      <c r="C18" s="68">
        <v>2.375</v>
      </c>
      <c r="D18" s="50" t="str">
        <f>IF($C$1="M","CM","INCHES")</f>
        <v>INCHES</v>
      </c>
      <c r="E18" s="11"/>
      <c r="F18" s="103" t="s">
        <v>70</v>
      </c>
      <c r="G18" s="104"/>
      <c r="H18" s="105"/>
    </row>
    <row r="19" spans="1:11" ht="17" customHeight="1">
      <c r="A19" s="40" t="s">
        <v>27</v>
      </c>
      <c r="B19" s="52">
        <f>IF($C$1="e",C19,C19*39.37/12)</f>
        <v>13269</v>
      </c>
      <c r="C19" s="65">
        <v>13269</v>
      </c>
      <c r="D19" s="50" t="str">
        <f>IF($C$1="M","METERS","FEET")</f>
        <v>FEET</v>
      </c>
      <c r="E19" s="11"/>
      <c r="F19" s="100"/>
      <c r="G19" s="101"/>
      <c r="H19" s="102"/>
    </row>
    <row r="20" spans="1:11" ht="17" customHeight="1">
      <c r="A20" s="37" t="s">
        <v>28</v>
      </c>
      <c r="B20" s="7"/>
      <c r="C20" s="66"/>
      <c r="D20" s="61"/>
      <c r="E20" s="11"/>
      <c r="F20" s="103" t="s">
        <v>59</v>
      </c>
      <c r="G20" s="104"/>
      <c r="H20" s="105"/>
    </row>
    <row r="21" spans="1:11" ht="17" customHeight="1">
      <c r="A21" s="38" t="s">
        <v>29</v>
      </c>
      <c r="B21" s="6">
        <f>IF($C$1="e",C21,C21/2.54)</f>
        <v>4.8920000000000003</v>
      </c>
      <c r="C21" s="67">
        <v>4.8920000000000003</v>
      </c>
      <c r="D21" s="50" t="str">
        <f>IF($C$1="M","CM","INCHES")</f>
        <v>INCHES</v>
      </c>
      <c r="E21" s="11"/>
      <c r="F21" s="100"/>
      <c r="G21" s="101"/>
      <c r="H21" s="102"/>
    </row>
    <row r="22" spans="1:11" ht="17" customHeight="1">
      <c r="A22" s="37" t="s">
        <v>30</v>
      </c>
      <c r="B22" s="13"/>
      <c r="C22" s="66"/>
      <c r="D22" s="61" t="s">
        <v>5</v>
      </c>
      <c r="E22" s="14"/>
      <c r="F22" s="103" t="s">
        <v>60</v>
      </c>
      <c r="G22" s="104"/>
      <c r="H22" s="105"/>
      <c r="K22" s="2" t="s">
        <v>5</v>
      </c>
    </row>
    <row r="23" spans="1:11" ht="17" customHeight="1">
      <c r="A23" s="38" t="s">
        <v>31</v>
      </c>
      <c r="B23" s="6">
        <f>IF($C$1="e",C23,C23*(39.37/12)^3/5.615)</f>
        <v>1.5</v>
      </c>
      <c r="C23" s="69">
        <v>1.5</v>
      </c>
      <c r="D23" s="50" t="str">
        <f>IF($C$1="M","M^3/D","BPD")</f>
        <v>BPD</v>
      </c>
      <c r="E23" s="39" t="s">
        <v>5</v>
      </c>
      <c r="F23" s="100"/>
      <c r="G23" s="101"/>
      <c r="H23" s="102"/>
    </row>
    <row r="24" spans="1:11" ht="17" customHeight="1">
      <c r="A24" s="38" t="s">
        <v>32</v>
      </c>
      <c r="B24" s="6">
        <f>IF($C$1="e",C24,C24*8.33)</f>
        <v>8.5</v>
      </c>
      <c r="C24" s="69">
        <v>8.5</v>
      </c>
      <c r="D24" s="50" t="str">
        <f>IF($C$1="M","g/mL","LBS/GAL")</f>
        <v>LBS/GAL</v>
      </c>
      <c r="E24" s="14"/>
      <c r="F24" s="103" t="s">
        <v>61</v>
      </c>
      <c r="G24" s="104"/>
      <c r="H24" s="105"/>
    </row>
    <row r="25" spans="1:11" ht="17" customHeight="1">
      <c r="A25" s="38" t="s">
        <v>33</v>
      </c>
      <c r="B25" s="10">
        <f>C25</f>
        <v>72</v>
      </c>
      <c r="C25" s="67">
        <v>72</v>
      </c>
      <c r="D25" s="50" t="s">
        <v>34</v>
      </c>
      <c r="E25" s="14"/>
      <c r="F25" s="91"/>
      <c r="G25" s="92"/>
      <c r="H25" s="93"/>
    </row>
    <row r="26" spans="1:11" ht="17" customHeight="1">
      <c r="A26" s="38" t="s">
        <v>35</v>
      </c>
      <c r="B26" s="10">
        <f>C26</f>
        <v>1000</v>
      </c>
      <c r="C26" s="67">
        <v>1000</v>
      </c>
      <c r="D26" s="50" t="s">
        <v>36</v>
      </c>
      <c r="E26" s="8"/>
      <c r="F26" s="106" t="s">
        <v>62</v>
      </c>
      <c r="G26" s="107"/>
      <c r="H26" s="108"/>
    </row>
    <row r="27" spans="1:11" ht="17" customHeight="1">
      <c r="A27" s="38" t="s">
        <v>68</v>
      </c>
      <c r="B27" s="10">
        <f>C27</f>
        <v>7</v>
      </c>
      <c r="C27" s="67">
        <v>7</v>
      </c>
      <c r="D27" s="50"/>
      <c r="E27" s="41"/>
      <c r="F27" s="91"/>
      <c r="G27" s="92"/>
      <c r="H27" s="93"/>
    </row>
    <row r="28" spans="1:11" ht="17" customHeight="1">
      <c r="A28" s="37" t="s">
        <v>37</v>
      </c>
      <c r="B28" s="10"/>
      <c r="C28" s="66"/>
      <c r="D28" s="61"/>
      <c r="E28" s="41"/>
      <c r="F28" s="106" t="s">
        <v>63</v>
      </c>
      <c r="G28" s="107"/>
      <c r="H28" s="108"/>
    </row>
    <row r="29" spans="1:11" ht="17" customHeight="1">
      <c r="A29" s="38" t="s">
        <v>38</v>
      </c>
      <c r="B29" s="6">
        <f>IF($C$1="e",C29,C29*(39.37/12)^3/5.615)</f>
        <v>1</v>
      </c>
      <c r="C29" s="69">
        <v>1</v>
      </c>
      <c r="D29" s="50" t="str">
        <f>IF($C$1="M","M^3/D","BPD")</f>
        <v>BPD</v>
      </c>
      <c r="E29" s="41"/>
      <c r="F29" s="91"/>
      <c r="G29" s="92"/>
      <c r="H29" s="93"/>
    </row>
    <row r="30" spans="1:11" ht="17" customHeight="1" thickBot="1">
      <c r="A30" s="38" t="s">
        <v>39</v>
      </c>
      <c r="B30" s="10">
        <f>C30</f>
        <v>56</v>
      </c>
      <c r="C30" s="67">
        <v>56</v>
      </c>
      <c r="D30" s="50" t="s">
        <v>40</v>
      </c>
      <c r="E30" s="41"/>
      <c r="F30" s="109" t="s">
        <v>66</v>
      </c>
      <c r="G30" s="110"/>
      <c r="H30" s="111"/>
    </row>
    <row r="31" spans="1:11" ht="15" customHeight="1">
      <c r="A31" s="38" t="s">
        <v>41</v>
      </c>
      <c r="B31" s="10">
        <f>C31</f>
        <v>20</v>
      </c>
      <c r="C31" s="67">
        <v>20</v>
      </c>
      <c r="D31" s="50" t="s">
        <v>34</v>
      </c>
      <c r="E31" s="16"/>
      <c r="F31" s="78" t="s">
        <v>5</v>
      </c>
      <c r="G31" s="79"/>
      <c r="H31" s="80"/>
    </row>
    <row r="32" spans="1:11" ht="15" customHeight="1">
      <c r="A32" s="37" t="s">
        <v>42</v>
      </c>
      <c r="B32" s="10" t="s">
        <v>5</v>
      </c>
      <c r="C32" s="66"/>
      <c r="D32" s="61"/>
      <c r="E32" s="16"/>
      <c r="F32" s="81"/>
      <c r="G32" s="82"/>
      <c r="H32" s="83"/>
    </row>
    <row r="33" spans="1:9" ht="15" customHeight="1">
      <c r="A33" s="38" t="s">
        <v>43</v>
      </c>
      <c r="B33" s="6">
        <f>IF($C$1="e",C33,C33/(1000*(12/39.37)^3))</f>
        <v>120</v>
      </c>
      <c r="C33" s="65">
        <v>120</v>
      </c>
      <c r="D33" s="50" t="str">
        <f>IF($C$1="M","M^3/D","MCFD")</f>
        <v>MCFD</v>
      </c>
      <c r="E33" s="14"/>
      <c r="F33" s="81"/>
      <c r="G33" s="82"/>
      <c r="H33" s="83"/>
    </row>
    <row r="34" spans="1:9" ht="15" customHeight="1">
      <c r="A34" s="38" t="s">
        <v>44</v>
      </c>
      <c r="B34" s="10">
        <f>C34</f>
        <v>0.6</v>
      </c>
      <c r="C34" s="67">
        <v>0.6</v>
      </c>
      <c r="D34" s="50"/>
      <c r="E34" s="18"/>
      <c r="F34" s="81"/>
      <c r="G34" s="82"/>
      <c r="H34" s="83"/>
    </row>
    <row r="35" spans="1:9" ht="15" customHeight="1">
      <c r="A35" s="38" t="s">
        <v>45</v>
      </c>
      <c r="B35" s="10">
        <v>10</v>
      </c>
      <c r="C35" s="68">
        <v>0</v>
      </c>
      <c r="D35" s="50" t="s">
        <v>46</v>
      </c>
      <c r="E35" s="18"/>
      <c r="F35" s="81"/>
      <c r="G35" s="82"/>
      <c r="H35" s="83"/>
    </row>
    <row r="36" spans="1:9" ht="15" customHeight="1">
      <c r="A36" s="38" t="s">
        <v>47</v>
      </c>
      <c r="B36" s="10">
        <v>4</v>
      </c>
      <c r="C36" s="69">
        <v>2.65</v>
      </c>
      <c r="D36" s="50" t="s">
        <v>46</v>
      </c>
      <c r="E36" s="18"/>
      <c r="F36" s="81"/>
      <c r="G36" s="82"/>
      <c r="H36" s="83"/>
    </row>
    <row r="37" spans="1:9" ht="15" customHeight="1">
      <c r="A37" s="37" t="s">
        <v>48</v>
      </c>
      <c r="B37" s="7"/>
      <c r="C37" s="66"/>
      <c r="D37" s="61"/>
      <c r="E37" s="17"/>
      <c r="F37" s="81"/>
      <c r="G37" s="82"/>
      <c r="H37" s="83"/>
    </row>
    <row r="38" spans="1:9" ht="15" customHeight="1">
      <c r="A38" s="38" t="s">
        <v>49</v>
      </c>
      <c r="B38" s="10">
        <f>IF($C$1="e",C38,C38*0.145)</f>
        <v>1600</v>
      </c>
      <c r="C38" s="65">
        <v>1600</v>
      </c>
      <c r="D38" s="50" t="str">
        <f>IF($C$1="M","KPa","PSI")</f>
        <v>PSI</v>
      </c>
      <c r="E38" s="18"/>
      <c r="F38" s="81"/>
      <c r="G38" s="82"/>
      <c r="H38" s="83"/>
    </row>
    <row r="39" spans="1:9" ht="15" customHeight="1">
      <c r="A39" s="37" t="s">
        <v>50</v>
      </c>
      <c r="B39" s="10"/>
      <c r="C39" s="66"/>
      <c r="D39" s="61"/>
      <c r="E39" s="18"/>
      <c r="F39" s="81"/>
      <c r="G39" s="82"/>
      <c r="H39" s="83"/>
    </row>
    <row r="40" spans="1:9" ht="15" customHeight="1">
      <c r="A40" s="38" t="s">
        <v>51</v>
      </c>
      <c r="B40" s="7"/>
      <c r="C40" s="67" t="s">
        <v>69</v>
      </c>
      <c r="D40" s="50" t="s">
        <v>15</v>
      </c>
      <c r="E40" s="18"/>
      <c r="F40" s="81"/>
      <c r="G40" s="82"/>
      <c r="H40" s="83"/>
    </row>
    <row r="41" spans="1:9" ht="15" customHeight="1" thickBot="1">
      <c r="A41" s="63" t="s">
        <v>52</v>
      </c>
      <c r="B41" s="42">
        <f>IF($C$1="e",C41,C41/2.54)</f>
        <v>0</v>
      </c>
      <c r="C41" s="70">
        <v>0</v>
      </c>
      <c r="D41" s="51" t="s">
        <v>53</v>
      </c>
      <c r="E41" s="43"/>
      <c r="F41" s="84"/>
      <c r="G41" s="85"/>
      <c r="H41" s="86"/>
    </row>
    <row r="42" spans="1:9" ht="15" customHeight="1">
      <c r="A42" s="12" t="s">
        <v>5</v>
      </c>
      <c r="B42" s="15"/>
      <c r="C42" s="15"/>
      <c r="D42" s="15"/>
      <c r="E42" s="62"/>
      <c r="F42" s="53"/>
      <c r="G42" s="53"/>
      <c r="H42" s="53"/>
      <c r="I42" s="23"/>
    </row>
    <row r="43" spans="1:9" ht="15" customHeight="1">
      <c r="A43" s="12" t="s">
        <v>5</v>
      </c>
      <c r="B43" s="19"/>
      <c r="C43" s="15"/>
      <c r="D43" s="15"/>
      <c r="E43" s="19"/>
      <c r="H43" s="2"/>
    </row>
    <row r="44" spans="1:9" ht="15" customHeight="1">
      <c r="A44" s="12" t="s">
        <v>5</v>
      </c>
      <c r="B44" s="22"/>
      <c r="C44" s="19"/>
      <c r="D44" s="19"/>
      <c r="E44" s="22"/>
      <c r="H44" s="2"/>
    </row>
    <row r="45" spans="1:9" ht="15" customHeight="1">
      <c r="A45" s="12" t="s">
        <v>5</v>
      </c>
      <c r="B45" s="24"/>
      <c r="C45" s="22"/>
      <c r="D45" s="22"/>
      <c r="E45" s="15"/>
      <c r="H45" s="20"/>
    </row>
    <row r="46" spans="1:9" ht="15" customHeight="1">
      <c r="A46" s="12" t="s">
        <v>5</v>
      </c>
      <c r="B46" s="26"/>
      <c r="C46" s="27"/>
      <c r="D46" s="27"/>
      <c r="E46" s="25"/>
      <c r="F46" s="21"/>
      <c r="H46" s="20"/>
    </row>
    <row r="47" spans="1:9" ht="15">
      <c r="A47" s="12" t="s">
        <v>5</v>
      </c>
      <c r="B47" s="26"/>
      <c r="C47" s="27"/>
      <c r="D47" s="27"/>
      <c r="E47" s="22" t="s">
        <v>5</v>
      </c>
      <c r="F47" s="23"/>
    </row>
    <row r="48" spans="1:9" ht="15">
      <c r="A48" s="25" t="s">
        <v>5</v>
      </c>
      <c r="B48" s="26"/>
      <c r="C48" s="27"/>
      <c r="D48" s="27"/>
      <c r="E48" s="22"/>
      <c r="F48" s="23"/>
    </row>
    <row r="49" spans="1:8" s="28" customFormat="1" ht="16">
      <c r="A49" s="25"/>
      <c r="B49" s="27"/>
      <c r="C49" s="27"/>
      <c r="D49" s="27"/>
      <c r="E49" s="22" t="s">
        <v>5</v>
      </c>
      <c r="H49" s="29"/>
    </row>
    <row r="50" spans="1:8" s="28" customFormat="1" ht="16">
      <c r="A50" s="15"/>
      <c r="B50" s="15"/>
      <c r="C50" s="15"/>
      <c r="D50" s="15"/>
      <c r="E50" s="15"/>
      <c r="H50" s="29"/>
    </row>
    <row r="51" spans="1:8" s="28" customFormat="1" ht="16">
      <c r="A51" s="15"/>
      <c r="B51" s="15"/>
      <c r="C51" s="15"/>
      <c r="D51" s="15"/>
      <c r="E51" s="15"/>
      <c r="H51" s="29"/>
    </row>
    <row r="52" spans="1:8" s="28" customFormat="1" ht="16">
      <c r="A52" s="2"/>
      <c r="B52" s="2"/>
      <c r="C52" s="2"/>
      <c r="D52" s="2"/>
      <c r="E52" s="2"/>
      <c r="H52" s="29"/>
    </row>
    <row r="53" spans="1:8">
      <c r="G53" s="23"/>
    </row>
    <row r="54" spans="1:8">
      <c r="G54" s="23"/>
    </row>
    <row r="55" spans="1:8">
      <c r="G55" s="23"/>
    </row>
    <row r="64" spans="1:8">
      <c r="D64" s="1"/>
    </row>
    <row r="66" spans="1:4">
      <c r="D66" s="1"/>
    </row>
    <row r="67" spans="1:4">
      <c r="B67" s="1" t="s">
        <v>5</v>
      </c>
      <c r="D67" s="1"/>
    </row>
    <row r="68" spans="1:4">
      <c r="C68" s="1"/>
      <c r="D68" s="1"/>
    </row>
    <row r="69" spans="1:4">
      <c r="D69" s="1"/>
    </row>
    <row r="70" spans="1:4">
      <c r="A70" s="30"/>
      <c r="C70" s="1"/>
      <c r="D70" s="1"/>
    </row>
    <row r="71" spans="1:4">
      <c r="B71" s="1"/>
      <c r="C71" s="1"/>
      <c r="D71" s="1"/>
    </row>
    <row r="72" spans="1:4">
      <c r="B72" s="1"/>
      <c r="C72" s="1"/>
      <c r="D72" s="1"/>
    </row>
    <row r="73" spans="1:4">
      <c r="A73" s="1"/>
      <c r="B73" s="1"/>
      <c r="C73" s="1"/>
      <c r="D73" s="1"/>
    </row>
    <row r="74" spans="1:4">
      <c r="A74" s="1"/>
      <c r="B74" s="1"/>
      <c r="C74" s="1"/>
    </row>
    <row r="75" spans="1:4">
      <c r="A75" s="1"/>
      <c r="B75" s="1"/>
      <c r="C75" s="1"/>
    </row>
    <row r="76" spans="1:4">
      <c r="A76" s="1"/>
      <c r="C76" s="1"/>
    </row>
    <row r="77" spans="1:4">
      <c r="C77" s="1"/>
    </row>
  </sheetData>
  <mergeCells count="21">
    <mergeCell ref="F24:H24"/>
    <mergeCell ref="F30:H30"/>
    <mergeCell ref="F18:H18"/>
    <mergeCell ref="F27:H27"/>
    <mergeCell ref="F28:H28"/>
    <mergeCell ref="A2:G2"/>
    <mergeCell ref="F3:H3"/>
    <mergeCell ref="F31:H41"/>
    <mergeCell ref="A3:D3"/>
    <mergeCell ref="A5:D5"/>
    <mergeCell ref="F29:H29"/>
    <mergeCell ref="F14:H14"/>
    <mergeCell ref="F16:H16"/>
    <mergeCell ref="F17:H17"/>
    <mergeCell ref="F20:H20"/>
    <mergeCell ref="F19:H19"/>
    <mergeCell ref="F21:H21"/>
    <mergeCell ref="F22:H22"/>
    <mergeCell ref="F23:H23"/>
    <mergeCell ref="F25:H25"/>
    <mergeCell ref="F26:H26"/>
  </mergeCells>
  <phoneticPr fontId="11" type="noConversion"/>
  <printOptions horizontalCentered="1" verticalCentered="1"/>
  <pageMargins left="0.7" right="0.7" top="0.75" bottom="0.75" header="0.3" footer="0.3"/>
  <pageSetup scale="68" orientation="landscape" horizontalDpi="4294967293" verticalDpi="429496729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INPUT SHEET</vt:lpstr>
    </vt:vector>
  </TitlesOfParts>
  <Company>Hydessco,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O'Connor</dc:creator>
  <cp:lastModifiedBy>Grant Galbraith</cp:lastModifiedBy>
  <cp:lastPrinted>2015-09-18T20:10:40Z</cp:lastPrinted>
  <dcterms:created xsi:type="dcterms:W3CDTF">2014-02-03T19:04:06Z</dcterms:created>
  <dcterms:modified xsi:type="dcterms:W3CDTF">2015-10-22T17:41:29Z</dcterms:modified>
</cp:coreProperties>
</file>